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Инструкция" sheetId="1" state="visible" r:id="rId1"/>
    <sheet name="Календарь" sheetId="2" state="visible" r:id="rId2"/>
    <sheet name="Условия выплат площадок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DD.MM.YYYY"/>
    <numFmt numFmtId="166" formatCode="# ##0 ₽;[Red]-# ##0 ₽;&quot;—&quot;"/>
  </numFmts>
  <fonts count="9">
    <font>
      <name val="Calibri"/>
      <family val="2"/>
      <color theme="1"/>
      <sz val="11"/>
      <scheme val="minor"/>
    </font>
    <font>
      <name val="Calibri"/>
      <b val="1"/>
      <color rgb="0008080A"/>
      <sz val="18"/>
    </font>
    <font>
      <name val="Calibri"/>
      <color rgb="006E6A68"/>
      <sz val="10"/>
    </font>
    <font>
      <name val="Calibri"/>
      <b val="1"/>
      <color rgb="009D241E"/>
      <sz val="12"/>
    </font>
    <font>
      <name val="Calibri"/>
      <color rgb="001A1A1E"/>
      <sz val="11"/>
    </font>
    <font>
      <name val="Calibri"/>
      <i val="1"/>
      <color rgb="006E6A68"/>
      <sz val="10"/>
    </font>
    <font>
      <name val="Calibri"/>
      <b val="1"/>
      <color rgb="001A1A1E"/>
      <sz val="11"/>
    </font>
    <font>
      <name val="Calibri"/>
      <b val="1"/>
      <color rgb="00FFFFFF"/>
      <sz val="10"/>
    </font>
    <font>
      <name val="Calibri"/>
      <b val="1"/>
      <color rgb="0008080A"/>
      <sz val="11"/>
    </font>
  </fonts>
  <fills count="5">
    <fill>
      <patternFill/>
    </fill>
    <fill>
      <patternFill patternType="gray125"/>
    </fill>
    <fill>
      <patternFill patternType="solid">
        <fgColor rgb="00FFFDF5"/>
      </patternFill>
    </fill>
    <fill>
      <patternFill patternType="solid">
        <fgColor rgb="0008080A"/>
      </patternFill>
    </fill>
    <fill>
      <patternFill patternType="solid">
        <fgColor rgb="00F5F2F1"/>
      </patternFill>
    </fill>
  </fills>
  <borders count="3">
    <border>
      <left/>
      <right/>
      <top/>
      <bottom/>
      <diagonal/>
    </border>
    <border>
      <left style="thin">
        <color rgb="00DCD8D6"/>
      </left>
      <right style="thin">
        <color rgb="00DCD8D6"/>
      </right>
      <top style="thin">
        <color rgb="00DCD8D6"/>
      </top>
      <bottom style="thin">
        <color rgb="00DCD8D6"/>
      </bottom>
    </border>
    <border>
      <left style="thin">
        <color rgb="00DCD8D6"/>
      </left>
      <right style="thin">
        <color rgb="00DCD8D6"/>
      </right>
      <top style="medium">
        <color rgb="0008080A"/>
      </top>
      <bottom style="thin">
        <color rgb="00DCD8D6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4" fillId="0" borderId="1" applyAlignment="1" pivotButton="0" quotePrefix="0" xfId="0">
      <alignment vertical="center"/>
    </xf>
    <xf numFmtId="165" fontId="6" fillId="2" borderId="1" applyAlignment="1" applyProtection="1" pivotButton="0" quotePrefix="0" xfId="0">
      <alignment vertical="center"/>
      <protection locked="0" hidden="0"/>
    </xf>
    <xf numFmtId="0" fontId="5" fillId="0" borderId="0" applyAlignment="1" pivotButton="0" quotePrefix="0" xfId="0">
      <alignment vertical="center"/>
    </xf>
    <xf numFmtId="166" fontId="6" fillId="2" borderId="1" applyAlignment="1" applyProtection="1" pivotButton="0" quotePrefix="0" xfId="0">
      <alignment vertical="center"/>
      <protection locked="0" hidden="0"/>
    </xf>
    <xf numFmtId="0" fontId="7" fillId="3" borderId="1" applyAlignment="1" pivotButton="0" quotePrefix="0" xfId="0">
      <alignment vertical="center"/>
    </xf>
    <xf numFmtId="0" fontId="7" fillId="3" borderId="1" applyAlignment="1" pivotButton="0" quotePrefix="0" xfId="0">
      <alignment horizontal="center" vertical="center" wrapText="1"/>
    </xf>
    <xf numFmtId="0" fontId="6" fillId="2" borderId="1" applyAlignment="1" applyProtection="1" pivotButton="0" quotePrefix="0" xfId="0">
      <alignment horizontal="center" vertical="center"/>
      <protection locked="0" hidden="0"/>
    </xf>
    <xf numFmtId="0" fontId="2" fillId="0" borderId="1" applyAlignment="1" pivotButton="0" quotePrefix="0" xfId="0">
      <alignment vertical="center"/>
    </xf>
    <xf numFmtId="0" fontId="7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vertical="center"/>
    </xf>
    <xf numFmtId="0" fontId="4" fillId="4" borderId="1" applyAlignment="1" pivotButton="0" quotePrefix="0" xfId="0">
      <alignment vertical="center"/>
    </xf>
    <xf numFmtId="166" fontId="4" fillId="2" borderId="1" applyAlignment="1" applyProtection="1" pivotButton="0" quotePrefix="0" xfId="0">
      <alignment vertical="center"/>
      <protection locked="0" hidden="0"/>
    </xf>
    <xf numFmtId="166" fontId="4" fillId="0" borderId="1" applyAlignment="1" pivotButton="0" quotePrefix="0" xfId="0">
      <alignment vertical="center"/>
    </xf>
    <xf numFmtId="0" fontId="8" fillId="4" borderId="2" applyAlignment="1" pivotButton="0" quotePrefix="0" xfId="0">
      <alignment vertical="center"/>
    </xf>
    <xf numFmtId="0" fontId="4" fillId="4" borderId="2" applyAlignment="1" pivotButton="0" quotePrefix="0" xfId="0">
      <alignment vertical="center"/>
    </xf>
    <xf numFmtId="166" fontId="8" fillId="4" borderId="2" applyAlignment="1" pivotButton="0" quotePrefix="0" xfId="0">
      <alignment vertical="center"/>
    </xf>
    <xf numFmtId="0" fontId="2" fillId="4" borderId="2" applyAlignment="1" pivotButton="0" quotePrefix="0" xfId="0">
      <alignment vertical="center"/>
    </xf>
    <xf numFmtId="0" fontId="7" fillId="3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</cellXfs>
  <cellStyles count="1">
    <cellStyle name="Normal" xfId="0" builtinId="0" hidden="0"/>
  </cellStyles>
  <dxfs count="2">
    <dxf>
      <font>
        <name val="Calibri"/>
        <b val="1"/>
        <color rgb="009D241E"/>
        <sz val="11"/>
      </font>
      <fill>
        <patternFill patternType="solid">
          <fgColor rgb="00FBE7E6"/>
          <bgColor rgb="00FBE7E6"/>
        </patternFill>
      </fill>
    </dxf>
    <dxf>
      <font>
        <name val="Calibri"/>
        <b val="1"/>
        <color rgb="002E9E76"/>
        <sz val="11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29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4" customWidth="1" min="2" max="2"/>
  </cols>
  <sheetData>
    <row r="2" ht="30" customHeight="1">
      <c r="B2" s="1" t="inlineStr">
        <is>
          <t>Платёжный календарь селлера — 13 недель</t>
        </is>
      </c>
    </row>
    <row r="3">
      <c r="B3" s="2" t="inlineStr">
        <is>
          <t>Заполняется за 20 минут. Дальше — 10 минут раз в неделю, чтобы держать его живым.</t>
        </is>
      </c>
    </row>
    <row r="5" ht="26" customHeight="1">
      <c r="B5" s="3" t="inlineStr">
        <is>
          <t>Зачем он нужен</t>
        </is>
      </c>
    </row>
    <row r="6" ht="45" customHeight="1">
      <c r="B6" s="4" t="inlineStr">
        <is>
          <t>Прибыль на бумаге и деньги на счёте — разные вещи. Площадка начисляет выручку за неделю, а платит её позже: у каждой свой холд и свой график. Пока деньги в пути, поставщику, рекламе и налоговой платить всё равно надо.</t>
        </is>
      </c>
    </row>
    <row r="7" ht="60" customHeight="1">
      <c r="B7" s="4" t="inlineStr">
        <is>
          <t>Календарь показывает остаток денег на конец каждой недели квартала. Неделя, где остаток уходит в минус, подсвечивается красным — и видно её за несколько недель до того, как деньги реально кончатся. В этот момент разрыв ещё можно закрыть: сдвинуть закупку, притормозить рекламу, договориться об отсрочке. Когда он уже случился, остаётся только занимать под проценты.</t>
        </is>
      </c>
    </row>
    <row r="9" ht="26" customHeight="1">
      <c r="B9" s="3" t="inlineStr">
        <is>
          <t>Как заполнить за 20 минут</t>
        </is>
      </c>
    </row>
    <row r="10" ht="30" customHeight="1">
      <c r="B10" s="4" t="inlineStr">
        <is>
          <t>1. Откройте лист «Календарь». Заполняйте только ячейки на кремовом фоне — остальное считается формулами и защищено от случайной правки.</t>
        </is>
      </c>
    </row>
    <row r="11" ht="30" customHeight="1">
      <c r="B11" s="4" t="inlineStr">
        <is>
          <t>2. Настройки, верхний блок. Поставьте дату понедельника, с которого считаете, и остаток денег на счетах на это утро — по всем счетам и картам бизнеса вместе.</t>
        </is>
      </c>
    </row>
    <row r="12" ht="45" customHeight="1">
      <c r="B12" s="4" t="inlineStr">
        <is>
          <t>3. Там же — сдвиг выплаты по каждой площадке в днях. Значения предзаполнены типовые. Обязательно сверьте со своим кабинетом: у площадок разные условия для разных категорий и схем работы, и они меняются. Справочник — на третьем листе.</t>
        </is>
      </c>
    </row>
    <row r="13" ht="45" customHeight="1">
      <c r="B13" s="4" t="inlineStr">
        <is>
          <t>4. Строки «Продажи». Впишите выручку по каждой площадке в ту неделю, когда прошли продажи, а не когда придут деньги. Сдвиг календарь сделает сам. За прошлые недели берите факт из кабинета, вперёд — свой план.</t>
        </is>
      </c>
    </row>
    <row r="14" ht="45" customHeight="1">
      <c r="B14" s="4" t="inlineStr">
        <is>
          <t>5. Строка «Придёт по продажам до начала периода». Это деньги за уже прошедшие продажи, которые площадка ещё не выплатила. Посмотрите в кабинете сумму к выплате и поставьте её в ту неделю, когда она придёт.</t>
        </is>
      </c>
    </row>
    <row r="15" ht="45" customHeight="1">
      <c r="B15" s="4" t="inlineStr">
        <is>
          <t>6. Строки расходов. Закупки, логистика, реклама, налоги, кредиты, зарплаты, прочее — по неделям, когда платите. Крупные и редкие платежи важнее мелких: именно они рвут кассу. Налоги и платежи по кредитам поставьте сразу на весь квартал, они известны.</t>
        </is>
      </c>
    </row>
    <row r="17" ht="26" customHeight="1">
      <c r="B17" s="3" t="inlineStr">
        <is>
          <t>Как читать результат</t>
        </is>
      </c>
    </row>
    <row r="18" ht="30" customHeight="1">
      <c r="B18" s="4" t="inlineStr">
        <is>
          <t>Смотрите строку «Остаток на конец недели». Красная ячейка — в эту неделю денег не хватит на запланированные платежи.</t>
        </is>
      </c>
    </row>
    <row r="19" ht="45" customHeight="1">
      <c r="B19" s="4" t="inlineStr">
        <is>
          <t>Дальше идите по колонке вверх и ищите, что именно её обнулило: крупная закупка, квартальный налог или неделя без поступлений, потому что выплата площадки сдвинулась. Решение почти всегда в предыдущих неделях, а не в самой красной.</t>
        </is>
      </c>
    </row>
    <row r="20" ht="30" customHeight="1">
      <c r="B20" s="4" t="inlineStr">
        <is>
          <t>Полезная привычка: держать остаток не около нуля, а с запасом на 2–3 недели расходов. Ноль в календаре означает, что любая задержка выплаты сразу становится разрывом.</t>
        </is>
      </c>
    </row>
    <row r="22" ht="26" customHeight="1">
      <c r="B22" s="3" t="inlineStr">
        <is>
          <t>Что легко упустить</t>
        </is>
      </c>
    </row>
    <row r="23" ht="15" customHeight="1">
      <c r="B23" s="4" t="inlineStr">
        <is>
          <t>• Возвраты и выкуп. Планируйте продажи по фактическому проценту выкупа, а не по заказам.</t>
        </is>
      </c>
    </row>
    <row r="24" ht="15" customHeight="1">
      <c r="B24" s="4" t="inlineStr">
        <is>
          <t>• Комиссии и удержания. Площадка платит за вычетом своих услуг — вводите сумму к перечислению.</t>
        </is>
      </c>
    </row>
    <row r="25" ht="15" customHeight="1">
      <c r="B25" s="4" t="inlineStr">
        <is>
          <t>• Налоги и взносы. Их не видно неделями, а потом они приходят одной суммой.</t>
        </is>
      </c>
    </row>
    <row r="26" ht="15" customHeight="1">
      <c r="B26" s="4" t="inlineStr">
        <is>
          <t>• Сезон. Перед пиком закупка идёт вперёд поступлений — там разрыв и живёт чаще всего.</t>
        </is>
      </c>
    </row>
    <row r="29">
      <c r="B29" s="5" t="inlineStr">
        <is>
          <t>Составлено TEFIN — финансовое управление для селлеров маркетплейсов · te-fin.ru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48"/>
  <sheetViews>
    <sheetView showGridLines="0" workbookViewId="0">
      <pane xSplit="2" ySplit="16" topLeftCell="C1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34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</cols>
  <sheetData>
    <row r="1">
      <c r="A1" s="6" t="inlineStr">
        <is>
          <t>ПЛАТЁЖНЫЙ КАЛЕНДАРЬ СЕЛЛЕРА — 13 НЕДЕЛЬ</t>
        </is>
      </c>
    </row>
    <row r="2">
      <c r="A2" s="7" t="inlineStr">
        <is>
          <t>Заполняйте только ячейки на кремовом фоне. Остальное считается формулами.</t>
        </is>
      </c>
    </row>
    <row r="4">
      <c r="A4" s="8" t="inlineStr">
        <is>
          <t>НАСТРОЙКИ</t>
        </is>
      </c>
    </row>
    <row r="5">
      <c r="A5" s="9" t="inlineStr">
        <is>
          <t>Первая неделя начинается (понедельник)</t>
        </is>
      </c>
      <c r="B5" s="10" t="n">
        <v>46251</v>
      </c>
      <c r="C5" s="11" t="inlineStr">
        <is>
          <t>поставьте свой понедельник — недели и даты пересчитаются сами</t>
        </is>
      </c>
    </row>
    <row r="6">
      <c r="A6" s="9" t="inlineStr">
        <is>
          <t>Остаток денег на начало периода, ₽</t>
        </is>
      </c>
      <c r="B6" s="12" t="n">
        <v>0</v>
      </c>
      <c r="C6" s="11" t="inlineStr">
        <is>
          <t>сумма по всем счетам и картам бизнеса на это утро</t>
        </is>
      </c>
    </row>
    <row r="8">
      <c r="A8" s="13" t="inlineStr">
        <is>
          <t>Площадка</t>
        </is>
      </c>
      <c r="B8" s="14" t="inlineStr">
        <is>
          <t>Сдвиг выплаты, дней</t>
        </is>
      </c>
      <c r="C8" s="13" t="inlineStr">
        <is>
          <t>Проверьте в своём кабинете — условия меняются</t>
        </is>
      </c>
    </row>
    <row r="9">
      <c r="A9" s="9" t="inlineStr">
        <is>
          <t>WB</t>
        </is>
      </c>
      <c r="B9" s="15" t="n">
        <v>14</v>
      </c>
      <c r="C9" s="16" t="inlineStr">
        <is>
          <t>выплата раз в неделю, деньги приходят после холда</t>
        </is>
      </c>
    </row>
    <row r="10">
      <c r="A10" s="9" t="inlineStr">
        <is>
          <t>Ozon</t>
        </is>
      </c>
      <c r="B10" s="15" t="n">
        <v>14</v>
      </c>
      <c r="C10" s="16" t="inlineStr">
        <is>
          <t>выплата два раза в месяц</t>
        </is>
      </c>
    </row>
    <row r="11">
      <c r="A11" s="9" t="inlineStr">
        <is>
          <t>Яндекс Маркет</t>
        </is>
      </c>
      <c r="B11" s="15" t="n">
        <v>10</v>
      </c>
      <c r="C11" s="16" t="inlineStr">
        <is>
          <t>срок зависит от схемы работы и тарифа</t>
        </is>
      </c>
    </row>
    <row r="12">
      <c r="A12" s="9" t="inlineStr">
        <is>
          <t>Другое</t>
        </is>
      </c>
      <c r="B12" s="15" t="n">
        <v>7</v>
      </c>
      <c r="C12" s="16" t="inlineStr">
        <is>
          <t>свой канал: сайт, опт, розница</t>
        </is>
      </c>
    </row>
    <row r="15">
      <c r="A15" s="13" t="inlineStr">
        <is>
          <t>ПОКАЗАТЕЛЬ / НЕДЕЛЯ</t>
        </is>
      </c>
      <c r="B15" s="13" t="inlineStr">
        <is>
          <t>что вписывать</t>
        </is>
      </c>
      <c r="C15" s="17" t="inlineStr">
        <is>
          <t>Неделя 1</t>
        </is>
      </c>
      <c r="D15" s="17" t="inlineStr">
        <is>
          <t>Неделя 2</t>
        </is>
      </c>
      <c r="E15" s="17" t="inlineStr">
        <is>
          <t>Неделя 3</t>
        </is>
      </c>
      <c r="F15" s="17" t="inlineStr">
        <is>
          <t>Неделя 4</t>
        </is>
      </c>
      <c r="G15" s="17" t="inlineStr">
        <is>
          <t>Неделя 5</t>
        </is>
      </c>
      <c r="H15" s="17" t="inlineStr">
        <is>
          <t>Неделя 6</t>
        </is>
      </c>
      <c r="I15" s="17" t="inlineStr">
        <is>
          <t>Неделя 7</t>
        </is>
      </c>
      <c r="J15" s="17" t="inlineStr">
        <is>
          <t>Неделя 8</t>
        </is>
      </c>
      <c r="K15" s="17" t="inlineStr">
        <is>
          <t>Неделя 9</t>
        </is>
      </c>
      <c r="L15" s="17" t="inlineStr">
        <is>
          <t>Неделя 10</t>
        </is>
      </c>
      <c r="M15" s="17" t="inlineStr">
        <is>
          <t>Неделя 11</t>
        </is>
      </c>
      <c r="N15" s="17" t="inlineStr">
        <is>
          <t>Неделя 12</t>
        </is>
      </c>
      <c r="O15" s="17" t="inlineStr">
        <is>
          <t>Неделя 13</t>
        </is>
      </c>
    </row>
    <row r="16">
      <c r="C16" s="18">
        <f>TEXT($B$5+0,"ДД.ММ")&amp;" – "&amp;TEXT($B$5+0+6,"ДД.ММ")</f>
        <v/>
      </c>
      <c r="D16" s="18">
        <f>TEXT($B$5+7,"ДД.ММ")&amp;" – "&amp;TEXT($B$5+7+6,"ДД.ММ")</f>
        <v/>
      </c>
      <c r="E16" s="18">
        <f>TEXT($B$5+14,"ДД.ММ")&amp;" – "&amp;TEXT($B$5+14+6,"ДД.ММ")</f>
        <v/>
      </c>
      <c r="F16" s="18">
        <f>TEXT($B$5+21,"ДД.ММ")&amp;" – "&amp;TEXT($B$5+21+6,"ДД.ММ")</f>
        <v/>
      </c>
      <c r="G16" s="18">
        <f>TEXT($B$5+28,"ДД.ММ")&amp;" – "&amp;TEXT($B$5+28+6,"ДД.ММ")</f>
        <v/>
      </c>
      <c r="H16" s="18">
        <f>TEXT($B$5+35,"ДД.ММ")&amp;" – "&amp;TEXT($B$5+35+6,"ДД.ММ")</f>
        <v/>
      </c>
      <c r="I16" s="18">
        <f>TEXT($B$5+42,"ДД.ММ")&amp;" – "&amp;TEXT($B$5+42+6,"ДД.ММ")</f>
        <v/>
      </c>
      <c r="J16" s="18">
        <f>TEXT($B$5+49,"ДД.ММ")&amp;" – "&amp;TEXT($B$5+49+6,"ДД.ММ")</f>
        <v/>
      </c>
      <c r="K16" s="18">
        <f>TEXT($B$5+56,"ДД.ММ")&amp;" – "&amp;TEXT($B$5+56+6,"ДД.ММ")</f>
        <v/>
      </c>
      <c r="L16" s="18">
        <f>TEXT($B$5+63,"ДД.ММ")&amp;" – "&amp;TEXT($B$5+63+6,"ДД.ММ")</f>
        <v/>
      </c>
      <c r="M16" s="18">
        <f>TEXT($B$5+70,"ДД.ММ")&amp;" – "&amp;TEXT($B$5+70+6,"ДД.ММ")</f>
        <v/>
      </c>
      <c r="N16" s="18">
        <f>TEXT($B$5+77,"ДД.ММ")&amp;" – "&amp;TEXT($B$5+77+6,"ДД.ММ")</f>
        <v/>
      </c>
      <c r="O16" s="18">
        <f>TEXT($B$5+84,"ДД.ММ")&amp;" – "&amp;TEXT($B$5+84+6,"ДД.ММ")</f>
        <v/>
      </c>
    </row>
    <row r="18">
      <c r="A18" s="19" t="inlineStr">
        <is>
          <t>ПРОДАЖИ — когда прошла продажа</t>
        </is>
      </c>
      <c r="B18" s="20" t="inlineStr"/>
      <c r="C18" s="20" t="inlineStr"/>
      <c r="D18" s="20" t="inlineStr"/>
      <c r="E18" s="20" t="inlineStr"/>
      <c r="F18" s="20" t="inlineStr"/>
      <c r="G18" s="20" t="inlineStr"/>
      <c r="H18" s="20" t="inlineStr"/>
      <c r="I18" s="20" t="inlineStr"/>
      <c r="J18" s="20" t="inlineStr"/>
      <c r="K18" s="20" t="inlineStr"/>
      <c r="L18" s="20" t="inlineStr"/>
      <c r="M18" s="20" t="inlineStr"/>
      <c r="N18" s="20" t="inlineStr"/>
      <c r="O18" s="20" t="inlineStr"/>
    </row>
    <row r="19">
      <c r="A19" s="9" t="inlineStr">
        <is>
          <t>WB</t>
        </is>
      </c>
      <c r="B19" s="16" t="inlineStr">
        <is>
          <t>выручка к перечислению, без комиссии площадки</t>
        </is>
      </c>
      <c r="C19" s="21" t="n"/>
      <c r="D19" s="21" t="n"/>
      <c r="E19" s="21" t="n"/>
      <c r="F19" s="21" t="n"/>
      <c r="G19" s="21" t="n"/>
      <c r="H19" s="21" t="n"/>
      <c r="I19" s="21" t="n"/>
      <c r="J19" s="21" t="n"/>
      <c r="K19" s="21" t="n"/>
      <c r="L19" s="21" t="n"/>
      <c r="M19" s="21" t="n"/>
      <c r="N19" s="21" t="n"/>
      <c r="O19" s="21" t="n"/>
    </row>
    <row r="20">
      <c r="A20" s="9" t="inlineStr">
        <is>
          <t>Ozon</t>
        </is>
      </c>
      <c r="B20" s="16" t="inlineStr">
        <is>
          <t>выручка к перечислению, без комиссии площадки</t>
        </is>
      </c>
      <c r="C20" s="21" t="n"/>
      <c r="D20" s="21" t="n"/>
      <c r="E20" s="21" t="n"/>
      <c r="F20" s="21" t="n"/>
      <c r="G20" s="21" t="n"/>
      <c r="H20" s="21" t="n"/>
      <c r="I20" s="21" t="n"/>
      <c r="J20" s="21" t="n"/>
      <c r="K20" s="21" t="n"/>
      <c r="L20" s="21" t="n"/>
      <c r="M20" s="21" t="n"/>
      <c r="N20" s="21" t="n"/>
      <c r="O20" s="21" t="n"/>
    </row>
    <row r="21">
      <c r="A21" s="9" t="inlineStr">
        <is>
          <t>Яндекс Маркет</t>
        </is>
      </c>
      <c r="B21" s="16" t="inlineStr">
        <is>
          <t>выручка к перечислению, без комиссии площадки</t>
        </is>
      </c>
      <c r="C21" s="21" t="n"/>
      <c r="D21" s="21" t="n"/>
      <c r="E21" s="21" t="n"/>
      <c r="F21" s="21" t="n"/>
      <c r="G21" s="21" t="n"/>
      <c r="H21" s="21" t="n"/>
      <c r="I21" s="21" t="n"/>
      <c r="J21" s="21" t="n"/>
      <c r="K21" s="21" t="n"/>
      <c r="L21" s="21" t="n"/>
      <c r="M21" s="21" t="n"/>
      <c r="N21" s="21" t="n"/>
      <c r="O21" s="21" t="n"/>
    </row>
    <row r="22">
      <c r="A22" s="9" t="inlineStr">
        <is>
          <t>Другое</t>
        </is>
      </c>
      <c r="B22" s="16" t="inlineStr">
        <is>
          <t>выручка к перечислению, без комиссии площадки</t>
        </is>
      </c>
      <c r="C22" s="21" t="n"/>
      <c r="D22" s="21" t="n"/>
      <c r="E22" s="21" t="n"/>
      <c r="F22" s="21" t="n"/>
      <c r="G22" s="21" t="n"/>
      <c r="H22" s="21" t="n"/>
      <c r="I22" s="21" t="n"/>
      <c r="J22" s="21" t="n"/>
      <c r="K22" s="21" t="n"/>
      <c r="L22" s="21" t="n"/>
      <c r="M22" s="21" t="n"/>
      <c r="N22" s="21" t="n"/>
      <c r="O22" s="21" t="n"/>
    </row>
    <row r="24">
      <c r="A24" s="19" t="inlineStr">
        <is>
          <t>ПОСТУПЛЕНИЯ — когда деньги придут</t>
        </is>
      </c>
      <c r="B24" s="20" t="inlineStr"/>
      <c r="C24" s="20" t="inlineStr"/>
      <c r="D24" s="20" t="inlineStr"/>
      <c r="E24" s="20" t="inlineStr"/>
      <c r="F24" s="20" t="inlineStr"/>
      <c r="G24" s="20" t="inlineStr"/>
      <c r="H24" s="20" t="inlineStr"/>
      <c r="I24" s="20" t="inlineStr"/>
      <c r="J24" s="20" t="inlineStr"/>
      <c r="K24" s="20" t="inlineStr"/>
      <c r="L24" s="20" t="inlineStr"/>
      <c r="M24" s="20" t="inlineStr"/>
      <c r="N24" s="20" t="inlineStr"/>
      <c r="O24" s="20" t="inlineStr"/>
    </row>
    <row r="25">
      <c r="A25" s="9" t="inlineStr">
        <is>
          <t>WB</t>
        </is>
      </c>
      <c r="B25" s="16" t="inlineStr">
        <is>
          <t>считается: продажи со сдвигом на срок выплаты</t>
        </is>
      </c>
      <c r="C25" s="22">
        <f>IF(1-ROUND($B$9/7,0)&gt;=1,INDEX($C$19:$O$19,1-ROUND($B$9/7,0)),0)</f>
        <v/>
      </c>
      <c r="D25" s="22">
        <f>IF(2-ROUND($B$9/7,0)&gt;=1,INDEX($C$19:$O$19,2-ROUND($B$9/7,0)),0)</f>
        <v/>
      </c>
      <c r="E25" s="22">
        <f>IF(3-ROUND($B$9/7,0)&gt;=1,INDEX($C$19:$O$19,3-ROUND($B$9/7,0)),0)</f>
        <v/>
      </c>
      <c r="F25" s="22">
        <f>IF(4-ROUND($B$9/7,0)&gt;=1,INDEX($C$19:$O$19,4-ROUND($B$9/7,0)),0)</f>
        <v/>
      </c>
      <c r="G25" s="22">
        <f>IF(5-ROUND($B$9/7,0)&gt;=1,INDEX($C$19:$O$19,5-ROUND($B$9/7,0)),0)</f>
        <v/>
      </c>
      <c r="H25" s="22">
        <f>IF(6-ROUND($B$9/7,0)&gt;=1,INDEX($C$19:$O$19,6-ROUND($B$9/7,0)),0)</f>
        <v/>
      </c>
      <c r="I25" s="22">
        <f>IF(7-ROUND($B$9/7,0)&gt;=1,INDEX($C$19:$O$19,7-ROUND($B$9/7,0)),0)</f>
        <v/>
      </c>
      <c r="J25" s="22">
        <f>IF(8-ROUND($B$9/7,0)&gt;=1,INDEX($C$19:$O$19,8-ROUND($B$9/7,0)),0)</f>
        <v/>
      </c>
      <c r="K25" s="22">
        <f>IF(9-ROUND($B$9/7,0)&gt;=1,INDEX($C$19:$O$19,9-ROUND($B$9/7,0)),0)</f>
        <v/>
      </c>
      <c r="L25" s="22">
        <f>IF(10-ROUND($B$9/7,0)&gt;=1,INDEX($C$19:$O$19,10-ROUND($B$9/7,0)),0)</f>
        <v/>
      </c>
      <c r="M25" s="22">
        <f>IF(11-ROUND($B$9/7,0)&gt;=1,INDEX($C$19:$O$19,11-ROUND($B$9/7,0)),0)</f>
        <v/>
      </c>
      <c r="N25" s="22">
        <f>IF(12-ROUND($B$9/7,0)&gt;=1,INDEX($C$19:$O$19,12-ROUND($B$9/7,0)),0)</f>
        <v/>
      </c>
      <c r="O25" s="22">
        <f>IF(13-ROUND($B$9/7,0)&gt;=1,INDEX($C$19:$O$19,13-ROUND($B$9/7,0)),0)</f>
        <v/>
      </c>
    </row>
    <row r="26">
      <c r="A26" s="9" t="inlineStr">
        <is>
          <t>Ozon</t>
        </is>
      </c>
      <c r="B26" s="16" t="inlineStr">
        <is>
          <t>считается: продажи со сдвигом на срок выплаты</t>
        </is>
      </c>
      <c r="C26" s="22">
        <f>IF(1-ROUND($B$10/7,0)&gt;=1,INDEX($C$20:$O$20,1-ROUND($B$10/7,0)),0)</f>
        <v/>
      </c>
      <c r="D26" s="22">
        <f>IF(2-ROUND($B$10/7,0)&gt;=1,INDEX($C$20:$O$20,2-ROUND($B$10/7,0)),0)</f>
        <v/>
      </c>
      <c r="E26" s="22">
        <f>IF(3-ROUND($B$10/7,0)&gt;=1,INDEX($C$20:$O$20,3-ROUND($B$10/7,0)),0)</f>
        <v/>
      </c>
      <c r="F26" s="22">
        <f>IF(4-ROUND($B$10/7,0)&gt;=1,INDEX($C$20:$O$20,4-ROUND($B$10/7,0)),0)</f>
        <v/>
      </c>
      <c r="G26" s="22">
        <f>IF(5-ROUND($B$10/7,0)&gt;=1,INDEX($C$20:$O$20,5-ROUND($B$10/7,0)),0)</f>
        <v/>
      </c>
      <c r="H26" s="22">
        <f>IF(6-ROUND($B$10/7,0)&gt;=1,INDEX($C$20:$O$20,6-ROUND($B$10/7,0)),0)</f>
        <v/>
      </c>
      <c r="I26" s="22">
        <f>IF(7-ROUND($B$10/7,0)&gt;=1,INDEX($C$20:$O$20,7-ROUND($B$10/7,0)),0)</f>
        <v/>
      </c>
      <c r="J26" s="22">
        <f>IF(8-ROUND($B$10/7,0)&gt;=1,INDEX($C$20:$O$20,8-ROUND($B$10/7,0)),0)</f>
        <v/>
      </c>
      <c r="K26" s="22">
        <f>IF(9-ROUND($B$10/7,0)&gt;=1,INDEX($C$20:$O$20,9-ROUND($B$10/7,0)),0)</f>
        <v/>
      </c>
      <c r="L26" s="22">
        <f>IF(10-ROUND($B$10/7,0)&gt;=1,INDEX($C$20:$O$20,10-ROUND($B$10/7,0)),0)</f>
        <v/>
      </c>
      <c r="M26" s="22">
        <f>IF(11-ROUND($B$10/7,0)&gt;=1,INDEX($C$20:$O$20,11-ROUND($B$10/7,0)),0)</f>
        <v/>
      </c>
      <c r="N26" s="22">
        <f>IF(12-ROUND($B$10/7,0)&gt;=1,INDEX($C$20:$O$20,12-ROUND($B$10/7,0)),0)</f>
        <v/>
      </c>
      <c r="O26" s="22">
        <f>IF(13-ROUND($B$10/7,0)&gt;=1,INDEX($C$20:$O$20,13-ROUND($B$10/7,0)),0)</f>
        <v/>
      </c>
    </row>
    <row r="27">
      <c r="A27" s="9" t="inlineStr">
        <is>
          <t>Яндекс Маркет</t>
        </is>
      </c>
      <c r="B27" s="16" t="inlineStr">
        <is>
          <t>считается: продажи со сдвигом на срок выплаты</t>
        </is>
      </c>
      <c r="C27" s="22">
        <f>IF(1-ROUND($B$11/7,0)&gt;=1,INDEX($C$21:$O$21,1-ROUND($B$11/7,0)),0)</f>
        <v/>
      </c>
      <c r="D27" s="22">
        <f>IF(2-ROUND($B$11/7,0)&gt;=1,INDEX($C$21:$O$21,2-ROUND($B$11/7,0)),0)</f>
        <v/>
      </c>
      <c r="E27" s="22">
        <f>IF(3-ROUND($B$11/7,0)&gt;=1,INDEX($C$21:$O$21,3-ROUND($B$11/7,0)),0)</f>
        <v/>
      </c>
      <c r="F27" s="22">
        <f>IF(4-ROUND($B$11/7,0)&gt;=1,INDEX($C$21:$O$21,4-ROUND($B$11/7,0)),0)</f>
        <v/>
      </c>
      <c r="G27" s="22">
        <f>IF(5-ROUND($B$11/7,0)&gt;=1,INDEX($C$21:$O$21,5-ROUND($B$11/7,0)),0)</f>
        <v/>
      </c>
      <c r="H27" s="22">
        <f>IF(6-ROUND($B$11/7,0)&gt;=1,INDEX($C$21:$O$21,6-ROUND($B$11/7,0)),0)</f>
        <v/>
      </c>
      <c r="I27" s="22">
        <f>IF(7-ROUND($B$11/7,0)&gt;=1,INDEX($C$21:$O$21,7-ROUND($B$11/7,0)),0)</f>
        <v/>
      </c>
      <c r="J27" s="22">
        <f>IF(8-ROUND($B$11/7,0)&gt;=1,INDEX($C$21:$O$21,8-ROUND($B$11/7,0)),0)</f>
        <v/>
      </c>
      <c r="K27" s="22">
        <f>IF(9-ROUND($B$11/7,0)&gt;=1,INDEX($C$21:$O$21,9-ROUND($B$11/7,0)),0)</f>
        <v/>
      </c>
      <c r="L27" s="22">
        <f>IF(10-ROUND($B$11/7,0)&gt;=1,INDEX($C$21:$O$21,10-ROUND($B$11/7,0)),0)</f>
        <v/>
      </c>
      <c r="M27" s="22">
        <f>IF(11-ROUND($B$11/7,0)&gt;=1,INDEX($C$21:$O$21,11-ROUND($B$11/7,0)),0)</f>
        <v/>
      </c>
      <c r="N27" s="22">
        <f>IF(12-ROUND($B$11/7,0)&gt;=1,INDEX($C$21:$O$21,12-ROUND($B$11/7,0)),0)</f>
        <v/>
      </c>
      <c r="O27" s="22">
        <f>IF(13-ROUND($B$11/7,0)&gt;=1,INDEX($C$21:$O$21,13-ROUND($B$11/7,0)),0)</f>
        <v/>
      </c>
    </row>
    <row r="28">
      <c r="A28" s="9" t="inlineStr">
        <is>
          <t>Другое</t>
        </is>
      </c>
      <c r="B28" s="16" t="inlineStr">
        <is>
          <t>считается: продажи со сдвигом на срок выплаты</t>
        </is>
      </c>
      <c r="C28" s="22">
        <f>IF(1-ROUND($B$12/7,0)&gt;=1,INDEX($C$22:$O$22,1-ROUND($B$12/7,0)),0)</f>
        <v/>
      </c>
      <c r="D28" s="22">
        <f>IF(2-ROUND($B$12/7,0)&gt;=1,INDEX($C$22:$O$22,2-ROUND($B$12/7,0)),0)</f>
        <v/>
      </c>
      <c r="E28" s="22">
        <f>IF(3-ROUND($B$12/7,0)&gt;=1,INDEX($C$22:$O$22,3-ROUND($B$12/7,0)),0)</f>
        <v/>
      </c>
      <c r="F28" s="22">
        <f>IF(4-ROUND($B$12/7,0)&gt;=1,INDEX($C$22:$O$22,4-ROUND($B$12/7,0)),0)</f>
        <v/>
      </c>
      <c r="G28" s="22">
        <f>IF(5-ROUND($B$12/7,0)&gt;=1,INDEX($C$22:$O$22,5-ROUND($B$12/7,0)),0)</f>
        <v/>
      </c>
      <c r="H28" s="22">
        <f>IF(6-ROUND($B$12/7,0)&gt;=1,INDEX($C$22:$O$22,6-ROUND($B$12/7,0)),0)</f>
        <v/>
      </c>
      <c r="I28" s="22">
        <f>IF(7-ROUND($B$12/7,0)&gt;=1,INDEX($C$22:$O$22,7-ROUND($B$12/7,0)),0)</f>
        <v/>
      </c>
      <c r="J28" s="22">
        <f>IF(8-ROUND($B$12/7,0)&gt;=1,INDEX($C$22:$O$22,8-ROUND($B$12/7,0)),0)</f>
        <v/>
      </c>
      <c r="K28" s="22">
        <f>IF(9-ROUND($B$12/7,0)&gt;=1,INDEX($C$22:$O$22,9-ROUND($B$12/7,0)),0)</f>
        <v/>
      </c>
      <c r="L28" s="22">
        <f>IF(10-ROUND($B$12/7,0)&gt;=1,INDEX($C$22:$O$22,10-ROUND($B$12/7,0)),0)</f>
        <v/>
      </c>
      <c r="M28" s="22">
        <f>IF(11-ROUND($B$12/7,0)&gt;=1,INDEX($C$22:$O$22,11-ROUND($B$12/7,0)),0)</f>
        <v/>
      </c>
      <c r="N28" s="22">
        <f>IF(12-ROUND($B$12/7,0)&gt;=1,INDEX($C$22:$O$22,12-ROUND($B$12/7,0)),0)</f>
        <v/>
      </c>
      <c r="O28" s="22">
        <f>IF(13-ROUND($B$12/7,0)&gt;=1,INDEX($C$22:$O$22,13-ROUND($B$12/7,0)),0)</f>
        <v/>
      </c>
    </row>
    <row r="29">
      <c r="A29" s="9" t="inlineStr">
        <is>
          <t>Придёт по продажам до начала периода</t>
        </is>
      </c>
      <c r="B29" s="16" t="inlineStr">
        <is>
          <t>сумма к выплате, которую площадка ещё не перечислила</t>
        </is>
      </c>
      <c r="C29" s="21" t="n"/>
      <c r="D29" s="21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</row>
    <row r="30">
      <c r="A30" s="23" t="inlineStr">
        <is>
          <t>ИТОГО приход</t>
        </is>
      </c>
      <c r="B30" s="24" t="inlineStr"/>
      <c r="C30" s="25">
        <f>C25+C26+C27+C28+C29</f>
        <v/>
      </c>
      <c r="D30" s="25">
        <f>D25+D26+D27+D28+D29</f>
        <v/>
      </c>
      <c r="E30" s="25">
        <f>E25+E26+E27+E28+E29</f>
        <v/>
      </c>
      <c r="F30" s="25">
        <f>F25+F26+F27+F28+F29</f>
        <v/>
      </c>
      <c r="G30" s="25">
        <f>G25+G26+G27+G28+G29</f>
        <v/>
      </c>
      <c r="H30" s="25">
        <f>H25+H26+H27+H28+H29</f>
        <v/>
      </c>
      <c r="I30" s="25">
        <f>I25+I26+I27+I28+I29</f>
        <v/>
      </c>
      <c r="J30" s="25">
        <f>J25+J26+J27+J28+J29</f>
        <v/>
      </c>
      <c r="K30" s="25">
        <f>K25+K26+K27+K28+K29</f>
        <v/>
      </c>
      <c r="L30" s="25">
        <f>L25+L26+L27+L28+L29</f>
        <v/>
      </c>
      <c r="M30" s="25">
        <f>M25+M26+M27+M28+M29</f>
        <v/>
      </c>
      <c r="N30" s="25">
        <f>N25+N26+N27+N28+N29</f>
        <v/>
      </c>
      <c r="O30" s="25">
        <f>O25+O26+O27+O28+O29</f>
        <v/>
      </c>
    </row>
    <row r="32">
      <c r="A32" s="19" t="inlineStr">
        <is>
          <t>РАСХОДЫ — когда платите</t>
        </is>
      </c>
      <c r="B32" s="20" t="inlineStr"/>
      <c r="C32" s="20" t="inlineStr"/>
      <c r="D32" s="20" t="inlineStr"/>
      <c r="E32" s="20" t="inlineStr"/>
      <c r="F32" s="20" t="inlineStr"/>
      <c r="G32" s="20" t="inlineStr"/>
      <c r="H32" s="20" t="inlineStr"/>
      <c r="I32" s="20" t="inlineStr"/>
      <c r="J32" s="20" t="inlineStr"/>
      <c r="K32" s="20" t="inlineStr"/>
      <c r="L32" s="20" t="inlineStr"/>
      <c r="M32" s="20" t="inlineStr"/>
      <c r="N32" s="20" t="inlineStr"/>
      <c r="O32" s="20" t="inlineStr"/>
    </row>
    <row r="33">
      <c r="A33" s="9" t="inlineStr">
        <is>
          <t>Закупка товара</t>
        </is>
      </c>
      <c r="B33" s="16" t="inlineStr">
        <is>
          <t>оплата поставщикам и производству</t>
        </is>
      </c>
      <c r="C33" s="21" t="n"/>
      <c r="D33" s="21" t="n"/>
      <c r="E33" s="21" t="n"/>
      <c r="F33" s="21" t="n"/>
      <c r="G33" s="21" t="n"/>
      <c r="H33" s="21" t="n"/>
      <c r="I33" s="21" t="n"/>
      <c r="J33" s="21" t="n"/>
      <c r="K33" s="21" t="n"/>
      <c r="L33" s="21" t="n"/>
      <c r="M33" s="21" t="n"/>
      <c r="N33" s="21" t="n"/>
      <c r="O33" s="21" t="n"/>
    </row>
    <row r="34">
      <c r="A34" s="9" t="inlineStr">
        <is>
          <t>Логистика и фулфилмент</t>
        </is>
      </c>
      <c r="B34" s="16" t="inlineStr">
        <is>
          <t>доставка, приёмка, хранение, обработка</t>
        </is>
      </c>
      <c r="C34" s="21" t="n"/>
      <c r="D34" s="21" t="n"/>
      <c r="E34" s="21" t="n"/>
      <c r="F34" s="21" t="n"/>
      <c r="G34" s="21" t="n"/>
      <c r="H34" s="21" t="n"/>
      <c r="I34" s="21" t="n"/>
      <c r="J34" s="21" t="n"/>
      <c r="K34" s="21" t="n"/>
      <c r="L34" s="21" t="n"/>
      <c r="M34" s="21" t="n"/>
      <c r="N34" s="21" t="n"/>
      <c r="O34" s="21" t="n"/>
    </row>
    <row r="35">
      <c r="A35" s="9" t="inlineStr">
        <is>
          <t>Реклама</t>
        </is>
      </c>
      <c r="B35" s="16" t="inlineStr">
        <is>
          <t>продвижение на площадках и вне их</t>
        </is>
      </c>
      <c r="C35" s="21" t="n"/>
      <c r="D35" s="21" t="n"/>
      <c r="E35" s="21" t="n"/>
      <c r="F35" s="21" t="n"/>
      <c r="G35" s="21" t="n"/>
      <c r="H35" s="21" t="n"/>
      <c r="I35" s="21" t="n"/>
      <c r="J35" s="21" t="n"/>
      <c r="K35" s="21" t="n"/>
      <c r="L35" s="21" t="n"/>
      <c r="M35" s="21" t="n"/>
      <c r="N35" s="21" t="n"/>
      <c r="O35" s="21" t="n"/>
    </row>
    <row r="36">
      <c r="A36" s="9" t="inlineStr">
        <is>
          <t>Налоги и взносы</t>
        </is>
      </c>
      <c r="B36" s="16" t="inlineStr">
        <is>
          <t>налог, страховые, эквайринг</t>
        </is>
      </c>
      <c r="C36" s="21" t="n"/>
      <c r="D36" s="21" t="n"/>
      <c r="E36" s="21" t="n"/>
      <c r="F36" s="21" t="n"/>
      <c r="G36" s="21" t="n"/>
      <c r="H36" s="21" t="n"/>
      <c r="I36" s="21" t="n"/>
      <c r="J36" s="21" t="n"/>
      <c r="K36" s="21" t="n"/>
      <c r="L36" s="21" t="n"/>
      <c r="M36" s="21" t="n"/>
      <c r="N36" s="21" t="n"/>
      <c r="O36" s="21" t="n"/>
    </row>
    <row r="37">
      <c r="A37" s="9" t="inlineStr">
        <is>
          <t>Кредиты и займы</t>
        </is>
      </c>
      <c r="B37" s="16" t="inlineStr">
        <is>
          <t>тело долга и проценты</t>
        </is>
      </c>
      <c r="C37" s="21" t="n"/>
      <c r="D37" s="21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</row>
    <row r="38">
      <c r="A38" s="9" t="inlineStr">
        <is>
          <t>ФОТ</t>
        </is>
      </c>
      <c r="B38" s="16" t="inlineStr">
        <is>
          <t>зарплаты, подряд, самозанятые</t>
        </is>
      </c>
      <c r="C38" s="21" t="n"/>
      <c r="D38" s="21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</row>
    <row r="39">
      <c r="A39" s="9" t="inlineStr">
        <is>
          <t>Прочее</t>
        </is>
      </c>
      <c r="B39" s="16" t="inlineStr">
        <is>
          <t>сервисы, аренда, всё остальное</t>
        </is>
      </c>
      <c r="C39" s="21" t="n"/>
      <c r="D39" s="21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</row>
    <row r="40">
      <c r="A40" s="23" t="inlineStr">
        <is>
          <t>ИТОГО расход</t>
        </is>
      </c>
      <c r="B40" s="24" t="inlineStr"/>
      <c r="C40" s="25">
        <f>SUM(C33:C39)</f>
        <v/>
      </c>
      <c r="D40" s="25">
        <f>SUM(D33:D39)</f>
        <v/>
      </c>
      <c r="E40" s="25">
        <f>SUM(E33:E39)</f>
        <v/>
      </c>
      <c r="F40" s="25">
        <f>SUM(F33:F39)</f>
        <v/>
      </c>
      <c r="G40" s="25">
        <f>SUM(G33:G39)</f>
        <v/>
      </c>
      <c r="H40" s="25">
        <f>SUM(H33:H39)</f>
        <v/>
      </c>
      <c r="I40" s="25">
        <f>SUM(I33:I39)</f>
        <v/>
      </c>
      <c r="J40" s="25">
        <f>SUM(J33:J39)</f>
        <v/>
      </c>
      <c r="K40" s="25">
        <f>SUM(K33:K39)</f>
        <v/>
      </c>
      <c r="L40" s="25">
        <f>SUM(L33:L39)</f>
        <v/>
      </c>
      <c r="M40" s="25">
        <f>SUM(M33:M39)</f>
        <v/>
      </c>
      <c r="N40" s="25">
        <f>SUM(N33:N39)</f>
        <v/>
      </c>
      <c r="O40" s="25">
        <f>SUM(O33:O39)</f>
        <v/>
      </c>
    </row>
    <row r="42">
      <c r="A42" s="19" t="inlineStr">
        <is>
          <t>ДЕНЬГИ НА СЧЕТАХ</t>
        </is>
      </c>
      <c r="B42" s="20" t="inlineStr"/>
      <c r="C42" s="20" t="inlineStr"/>
      <c r="D42" s="20" t="inlineStr"/>
      <c r="E42" s="20" t="inlineStr"/>
      <c r="F42" s="20" t="inlineStr"/>
      <c r="G42" s="20" t="inlineStr"/>
      <c r="H42" s="20" t="inlineStr"/>
      <c r="I42" s="20" t="inlineStr"/>
      <c r="J42" s="20" t="inlineStr"/>
      <c r="K42" s="20" t="inlineStr"/>
      <c r="L42" s="20" t="inlineStr"/>
      <c r="M42" s="20" t="inlineStr"/>
      <c r="N42" s="20" t="inlineStr"/>
      <c r="O42" s="20" t="inlineStr"/>
    </row>
    <row r="43">
      <c r="A43" s="9" t="inlineStr">
        <is>
          <t>Остаток на начало недели</t>
        </is>
      </c>
      <c r="B43" s="16" t="inlineStr">
        <is>
          <t>хвост предыдущей недели</t>
        </is>
      </c>
      <c r="C43" s="22">
        <f>$B$6</f>
        <v/>
      </c>
      <c r="D43" s="22">
        <f>C44</f>
        <v/>
      </c>
      <c r="E43" s="22">
        <f>D44</f>
        <v/>
      </c>
      <c r="F43" s="22">
        <f>E44</f>
        <v/>
      </c>
      <c r="G43" s="22">
        <f>F44</f>
        <v/>
      </c>
      <c r="H43" s="22">
        <f>G44</f>
        <v/>
      </c>
      <c r="I43" s="22">
        <f>H44</f>
        <v/>
      </c>
      <c r="J43" s="22">
        <f>I44</f>
        <v/>
      </c>
      <c r="K43" s="22">
        <f>J44</f>
        <v/>
      </c>
      <c r="L43" s="22">
        <f>K44</f>
        <v/>
      </c>
      <c r="M43" s="22">
        <f>L44</f>
        <v/>
      </c>
      <c r="N43" s="22">
        <f>M44</f>
        <v/>
      </c>
      <c r="O43" s="22">
        <f>N44</f>
        <v/>
      </c>
    </row>
    <row r="44">
      <c r="A44" s="23" t="inlineStr">
        <is>
          <t>Остаток на конец недели</t>
        </is>
      </c>
      <c r="B44" s="26" t="inlineStr">
        <is>
          <t>красным — денег не хватает</t>
        </is>
      </c>
      <c r="C44" s="25">
        <f>C43+C30-C40</f>
        <v/>
      </c>
      <c r="D44" s="25">
        <f>D43+D30-D40</f>
        <v/>
      </c>
      <c r="E44" s="25">
        <f>E43+E30-E40</f>
        <v/>
      </c>
      <c r="F44" s="25">
        <f>F43+F30-F40</f>
        <v/>
      </c>
      <c r="G44" s="25">
        <f>G43+G30-G40</f>
        <v/>
      </c>
      <c r="H44" s="25">
        <f>H43+H30-H40</f>
        <v/>
      </c>
      <c r="I44" s="25">
        <f>I43+I30-I40</f>
        <v/>
      </c>
      <c r="J44" s="25">
        <f>J43+J30-J40</f>
        <v/>
      </c>
      <c r="K44" s="25">
        <f>K43+K30-K40</f>
        <v/>
      </c>
      <c r="L44" s="25">
        <f>L43+L30-L40</f>
        <v/>
      </c>
      <c r="M44" s="25">
        <f>M43+M30-M40</f>
        <v/>
      </c>
      <c r="N44" s="25">
        <f>N43+N30-N40</f>
        <v/>
      </c>
      <c r="O44" s="25">
        <f>O43+O30-O40</f>
        <v/>
      </c>
    </row>
    <row r="46">
      <c r="A46" s="11" t="inlineStr">
        <is>
          <t>Красная неделя — сигнал за несколько недель до того, как деньги кончатся. Ищите причину в предыдущих колонках: крупная закупка, налог или сдвинувшаяся выплата.</t>
        </is>
      </c>
    </row>
    <row r="48">
      <c r="A48" s="11" t="inlineStr">
        <is>
          <t>Составлено TEFIN — финансовое управление для селлеров маркетплейсов · te-fin.ru</t>
        </is>
      </c>
    </row>
  </sheetData>
  <sheetProtection selectLockedCells="1" selectUnlockedCells="1" sheet="1" objects="0" insertRows="1" insertHyperlinks="1" autoFilter="1" scenarios="0" formatColumns="1" deleteColumns="1" insertColumns="1" pivotTables="1" deleteRows="1" formatCells="0" formatRows="1" sort="1"/>
  <conditionalFormatting sqref="C44:O44">
    <cfRule type="cellIs" priority="1" operator="lessThan" dxfId="0">
      <formula>0</formula>
    </cfRule>
    <cfRule type="cellIs" priority="2" operator="greaterThanOrEqual" dxfId="1">
      <formula>0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6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34" customWidth="1" min="2" max="2"/>
    <col width="52" customWidth="1" min="3" max="3"/>
    <col width="52" customWidth="1" min="4" max="4"/>
  </cols>
  <sheetData>
    <row r="1">
      <c r="A1" s="6" t="inlineStr">
        <is>
          <t>Условия выплат площадок — справочно</t>
        </is>
      </c>
    </row>
    <row r="2" ht="30" customHeight="1">
      <c r="A2" s="2" t="inlineStr">
        <is>
          <t>Актуальность: 19 августа 2026. Площадки меняют регламенты и делают это без предупреждения — перед заполнением календаря сверьтесь со своим кабинетом.</t>
        </is>
      </c>
    </row>
    <row r="4">
      <c r="A4" s="27" t="inlineStr">
        <is>
          <t>Площадка</t>
        </is>
      </c>
      <c r="B4" s="27" t="inlineStr">
        <is>
          <t>Как часто платит</t>
        </is>
      </c>
      <c r="C4" s="27" t="inlineStr">
        <is>
          <t>От чего считается срок</t>
        </is>
      </c>
      <c r="D4" s="27" t="inlineStr">
        <is>
          <t>Что сдвигает выплату</t>
        </is>
      </c>
    </row>
    <row r="5" ht="46" customHeight="1">
      <c r="A5" s="28" t="inlineStr">
        <is>
          <t>Wildberries</t>
        </is>
      </c>
      <c r="B5" s="29" t="inlineStr">
        <is>
          <t>Раз в неделю, по регламенту площадки</t>
        </is>
      </c>
      <c r="C5" s="29" t="inlineStr">
        <is>
          <t>Отчёт о реализации закрывается за неделю, выплата уходит после его формирования.</t>
        </is>
      </c>
      <c r="D5" s="29" t="inlineStr">
        <is>
          <t>Смена схемы работы, споры по поставке, штрафы и удержания сдвигают сумму и дату.</t>
        </is>
      </c>
    </row>
    <row r="6" ht="46" customHeight="1">
      <c r="A6" s="28" t="inlineStr">
        <is>
          <t>Ozon</t>
        </is>
      </c>
      <c r="B6" s="29" t="inlineStr">
        <is>
          <t>Два раза в месяц</t>
        </is>
      </c>
      <c r="C6" s="29" t="inlineStr">
        <is>
          <t>Расчётные периоды делят месяц пополам, деньги приходят после закрытия периода.</t>
        </is>
      </c>
      <c r="D6" s="29" t="inlineStr">
        <is>
          <t>Компенсации, возвраты и корректировки прошлых периодов меняют сумму к выплате.</t>
        </is>
      </c>
    </row>
    <row r="7" ht="46" customHeight="1">
      <c r="A7" s="28" t="inlineStr">
        <is>
          <t>Яндекс Маркет</t>
        </is>
      </c>
      <c r="B7" s="29" t="inlineStr">
        <is>
          <t>Зависит от схемы работы и тарифа</t>
        </is>
      </c>
      <c r="C7" s="29" t="inlineStr">
        <is>
          <t>Срок перечисления привязан к модели (со склада площадки или своего) и выбранному тарифу.</t>
        </is>
      </c>
      <c r="D7" s="29" t="inlineStr">
        <is>
          <t>Ускоренные выплаты обычно платные — учитывайте комиссию, а не только срок.</t>
        </is>
      </c>
    </row>
    <row r="8" ht="46" customHeight="1">
      <c r="A8" s="28" t="inlineStr">
        <is>
          <t>Свой канал</t>
        </is>
      </c>
      <c r="B8" s="29" t="inlineStr">
        <is>
          <t>По вашему договору</t>
        </is>
      </c>
      <c r="C8" s="29" t="inlineStr">
        <is>
          <t>Сайт, опт, розница: срок задаёт договор с покупателем или эквайринг.</t>
        </is>
      </c>
      <c r="D8" s="29" t="inlineStr">
        <is>
          <t>Отсрочка оптовому клиенту — тот же холд, только не площадки, а ваш.</t>
        </is>
      </c>
    </row>
    <row r="10">
      <c r="A10" s="8" t="inlineStr">
        <is>
          <t>Как перевести это в сдвиг для календаря</t>
        </is>
      </c>
    </row>
    <row r="11" ht="15" customHeight="1">
      <c r="A11" s="4" t="inlineStr">
        <is>
          <t>• Сдвиг — это срок от продажи до денег на счёте, а не длина расчётного периода площадки.</t>
        </is>
      </c>
    </row>
    <row r="12" ht="30" customHeight="1">
      <c r="A12" s="4" t="inlineStr">
        <is>
          <t>• Возьмите три последние выплаты: за какую неделю продаж они пришли и какого числа. Разница в днях и есть ваш сдвиг.</t>
        </is>
      </c>
    </row>
    <row r="13" ht="15" customHeight="1">
      <c r="A13" s="4" t="inlineStr">
        <is>
          <t>• Если выплаты идут неровно, ставьте худший срок из трёх. Календарь должен пугать заранее, а не успокаивать.</t>
        </is>
      </c>
    </row>
    <row r="14" ht="15" customHeight="1">
      <c r="A14" s="4" t="inlineStr">
        <is>
          <t>• Пересматривайте сдвиг раз в квартал и после любой смены схемы работы с площадкой.</t>
        </is>
      </c>
    </row>
    <row r="16">
      <c r="A16" s="11" t="inlineStr">
        <is>
          <t>Составлено TEFIN — финансовое управление для селлеров маркетплейсов · te-fin.ru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5">
    <mergeCell ref="A12:D12"/>
    <mergeCell ref="A2:D2"/>
    <mergeCell ref="A11:D11"/>
    <mergeCell ref="A13:D13"/>
    <mergeCell ref="A14:D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2026-08-18T23:16:36Z</dcterms:created>
  <dcterms:modified xsi:type="dcterms:W3CDTF">2026-08-18T23:16:36Z</dcterms:modified>
</cp:coreProperties>
</file>